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tabRatio="758"/>
  </bookViews>
  <sheets>
    <sheet name="专业工程及重点管控材料设备" sheetId="12" r:id="rId1"/>
  </sheets>
  <definedNames>
    <definedName name="_xlnm._FilterDatabase" localSheetId="0" hidden="1">专业工程及重点管控材料设备!$A$4:$I$41</definedName>
    <definedName name="_xlnm.Print_Area" localSheetId="0">专业工程及重点管控材料设备!$A$1:$I$43</definedName>
    <definedName name="_xlnm.Print_Titles" localSheetId="0">专业工程及重点管控材料设备!$4:$6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<sst xmlns="http://schemas.openxmlformats.org/spreadsheetml/2006/main" count="116" uniqueCount="85">
  <si>
    <t>附件7</t>
  </si>
  <si>
    <t>专业工程及重点管控材料设备报价表</t>
  </si>
  <si>
    <t>报价
说明</t>
  </si>
  <si>
    <r>
      <rPr>
        <sz val="10"/>
        <color theme="1"/>
        <rFont val="微软雅黑"/>
        <charset val="134"/>
      </rPr>
      <t>1.若【附件4】《专业工程及重点管控材料设备一览表》所列专业工程，依据合同约定采用“定额预算价×投标浮动率”的原则确定合同价款，则</t>
    </r>
    <r>
      <rPr>
        <sz val="10"/>
        <color rgb="FFFF0000"/>
        <rFont val="微软雅黑"/>
        <charset val="134"/>
      </rPr>
      <t>定额预算价</t>
    </r>
    <r>
      <rPr>
        <sz val="10"/>
        <color theme="1"/>
        <rFont val="微软雅黑"/>
        <charset val="134"/>
      </rPr>
      <t xml:space="preserve">编制原则如下：
（1）定额预算价的清单及工程量依据《建设工程工程量清单计价规范》（GB50500-2013）及《施工图预算的工程量计算格式》（以下简称：“清单计量规则”）编制。
（2）定额预算价的的人工、辅材及机械价格、相关费率及计费程序，除特殊情况经发包人批准外或子目不足外，各专业工程均参考下表相应《广东省建设工程计价依据》计算。
（3）定额预算价主要材料，按以下先后顺序计算：
       ①若为本合同约定的重点管控材料设备，则参照合同专用条款68.2.2条第（二）项关于“双方共同询价”的计价原则计确定材料价格。
       ②参考广州市信息价计算（经发包人确认具备较高档次和观感要求的饰面材料及设备，可直接本条参考第③点）。
       ③若广州市信息价没有相同或相似类型材料，则参考发包人和承包人基于类似项目签订有效合同的参考价平均值；或通过第三方专业询价平台查询的同型号材料最低价；或双方择优选择三家以上同等档次品牌，以市场询价的平均价（询价资料需书面盖章）报造价咨询人、发包人审核确认后作为依据。
（4）定额预算价税金执行《广州市建设工程造价管理站关于营业税改征增值税后广州市建设工程计价有关问题的通知》[粤建造发（2016）31号]文及《广东省住房和城乡建设厅关于调整广东省建设工程计价依据增值税税率的通知》粤建标函[2019]819号文，增值税税率按政府税务部门公布的最新税率进行计取。
</t>
    </r>
    <r>
      <rPr>
        <sz val="10"/>
        <color rgb="FFFF0000"/>
        <rFont val="微软雅黑"/>
        <charset val="134"/>
      </rPr>
      <t>2.按上述原则编制定额预算价后，再乘以投标人填报的各专业工程相应报价浮动率计算，其中：</t>
    </r>
    <r>
      <rPr>
        <sz val="10"/>
        <color theme="1"/>
        <rFont val="微软雅黑"/>
        <charset val="134"/>
      </rPr>
      <t xml:space="preserve">
（1）若计算新增单价的主材采用广州市信息价（上条计算主材价中第②点方式）为计算基础，则按含主材价乘以浮动率计算。
（2）若新增单价的主材采用合同价或换算价、类似项目合同价、市场采购价、双方共同询价计算，则按不含主材价乘以浮动率计算。
</t>
    </r>
    <r>
      <rPr>
        <sz val="10"/>
        <color rgb="FFFF0000"/>
        <rFont val="微软雅黑"/>
        <charset val="134"/>
      </rPr>
      <t>3.合同履行过程中，本表专业工程及重点管控材料设备定额预算价（报价基数）应根据实际发生情况按实增减调整，最终金额按上述相关原则计算。</t>
    </r>
    <r>
      <rPr>
        <sz val="10"/>
        <color theme="1"/>
        <rFont val="微软雅黑"/>
        <charset val="134"/>
      </rPr>
      <t xml:space="preserve">
4.填报说明：
（1）投标人在黄色填充区域填，依据本说明及合同约定内容、结合企业自身实力，自行填报投标浮动率。
（2）招标清单中已填写的报价浮动率均为参考标准，投标人认可招标控制价已充分考虑实施成本、利润和竞价空间。
（3）投标人对自身填报浮动率的合理性负责，履约过程中不得因异常理解、定额预算总价水平或单价水平与实际成本差异提出修改浮动率、不执行浮动率、或额外增加费用。
（4）投标人在填报区填写报价浮动率后，各专业工程定额预算价将自行运算调整并参与竞价。</t>
    </r>
  </si>
  <si>
    <t>序号</t>
  </si>
  <si>
    <t>专业类别</t>
  </si>
  <si>
    <t>工程名称</t>
  </si>
  <si>
    <t>承包模式</t>
  </si>
  <si>
    <t>报价基数（元）</t>
  </si>
  <si>
    <t>报价浮动率（%）</t>
  </si>
  <si>
    <t>投标报价（元）</t>
  </si>
  <si>
    <t>广东省建设工程计价依据</t>
  </si>
  <si>
    <t>定额预算价</t>
  </si>
  <si>
    <t>A</t>
  </si>
  <si>
    <t>B</t>
  </si>
  <si>
    <t>C=A×B</t>
  </si>
  <si>
    <t>一</t>
  </si>
  <si>
    <t>专业工程</t>
  </si>
  <si>
    <t>填报区</t>
  </si>
  <si>
    <t>土建主体工程</t>
  </si>
  <si>
    <t>主体钢结构工程</t>
  </si>
  <si>
    <t>全包施工</t>
  </si>
  <si>
    <t>广东省房屋建筑与装饰工程综合定额（2018）</t>
  </si>
  <si>
    <t>幕墙工程</t>
  </si>
  <si>
    <t>铝合金门窗工程</t>
  </si>
  <si>
    <t>栏杆工程</t>
  </si>
  <si>
    <t>人防工程</t>
  </si>
  <si>
    <t>仅供货的重点管控材料设备，包括：防水材料、外墙涂料、外墙砖、内墙涂料、瓷砖、人造石</t>
  </si>
  <si>
    <t>仅供货</t>
  </si>
  <si>
    <t>包施工的重点管控材料设备，防水工程、外墙涂料工程、地坪漆工程、防火门工程</t>
  </si>
  <si>
    <t>供货+安装</t>
  </si>
  <si>
    <t>精装修工程</t>
  </si>
  <si>
    <t>精装修工程（非展示区，不含重点管控材料设备）</t>
  </si>
  <si>
    <t>广东省房屋建筑与装饰工程综合定额（2018）
广东省通用安装工程综合定额（2018）</t>
  </si>
  <si>
    <t>仅供货的重点管控材料设备，包括：分体空调、多联机空调系统、户内门、入户门、木地板、木作收纳柜、新风系统工程、可视对讲、智能家居、淋浴屏、厨房电器、户内电器、智能门锁、净水器</t>
  </si>
  <si>
    <t>包施工的重点管控材料设备，包括：厨房水槽龙头、洁具、瓷砖、浴霸凉霸、工程灯具、开关插座面板、人造石、石材、内墙涂料、防水材料</t>
  </si>
  <si>
    <t>景观绿化工程</t>
  </si>
  <si>
    <t>园林景观工程</t>
  </si>
  <si>
    <t>广东省园林绿化工程综合定额（2018）</t>
  </si>
  <si>
    <t>代征绿化工程</t>
  </si>
  <si>
    <t>市政工程</t>
  </si>
  <si>
    <t>代征道路工程</t>
  </si>
  <si>
    <t>广东省园林绿化工程综合定额（2018）
广东省市政工程综合定额（2018）
广东省通用安装工程综合定额（2018）</t>
  </si>
  <si>
    <t>临时用电工程</t>
  </si>
  <si>
    <t>临时用水工程</t>
  </si>
  <si>
    <t>红线外排水排污工程</t>
  </si>
  <si>
    <t>外电及供水工程</t>
  </si>
  <si>
    <t>高低压供配电工程</t>
  </si>
  <si>
    <t>广东省通用安装工程综合定额（2018）</t>
  </si>
  <si>
    <t>永久供水工程</t>
  </si>
  <si>
    <t>机电安装工程类</t>
  </si>
  <si>
    <t>机电安装工程</t>
  </si>
  <si>
    <t>消防工程</t>
  </si>
  <si>
    <t>弱电智能化工程</t>
  </si>
  <si>
    <t>燃气工程</t>
  </si>
  <si>
    <t>信号覆盖工程</t>
  </si>
  <si>
    <r>
      <rPr>
        <sz val="10"/>
        <color theme="1"/>
        <rFont val="宋体"/>
        <charset val="134"/>
        <scheme val="minor"/>
      </rPr>
      <t>仅供货的重点管控材料设备，包括：配电箱、工程灯具、开关插座面板、给排水泵、</t>
    </r>
    <r>
      <rPr>
        <sz val="10"/>
        <color rgb="FFFF0000"/>
        <rFont val="宋体"/>
        <charset val="134"/>
        <scheme val="minor"/>
      </rPr>
      <t>电线电缆</t>
    </r>
  </si>
  <si>
    <t>包施工的重点管控材料设备，包括：柴油发电机及其环保消音工程、停车及人行管理系统设备、电梯设备采购及安装工程、信号覆盖工程、抗震支架供货及安装等</t>
  </si>
  <si>
    <t>配套设施工程</t>
  </si>
  <si>
    <t>信报箱工程</t>
  </si>
  <si>
    <t>标识标牌工程</t>
  </si>
  <si>
    <t>二阶段实施专项工程</t>
  </si>
  <si>
    <t>装修、铝窗、栏杆、园林等二阶段工程</t>
  </si>
  <si>
    <t>广东省房屋建筑与装饰工程综合定额（2018）
广东省通用安装工程综合定额（2018）
广东省市政工程综合定额（2018）
广东省园林绿化工程综合定额（2018）
广东省房屋建筑和市政修缮工程综合定额（2012）</t>
  </si>
  <si>
    <t>红线外临时开路口工程</t>
  </si>
  <si>
    <t>AT091415地块红线外临时开路口工程</t>
  </si>
  <si>
    <t xml:space="preserve">全包施工   </t>
  </si>
  <si>
    <t>广东省市政工程综合定额（2018）</t>
  </si>
  <si>
    <t>AT091417地块红线外临时开路口工程</t>
  </si>
  <si>
    <t>间接服务工程</t>
  </si>
  <si>
    <t>基坑监测</t>
  </si>
  <si>
    <t>全包服务</t>
  </si>
  <si>
    <t>广东省房屋建筑和市政工程质量安全检测收费指导价等行业收费办法</t>
  </si>
  <si>
    <t>建筑物主体沉降观测</t>
  </si>
  <si>
    <t>其他检测及监测服务类合同</t>
  </si>
  <si>
    <t>其他工程类</t>
  </si>
  <si>
    <t>上述类别以外其他工程</t>
  </si>
  <si>
    <t>对应以上相应专业的计价依据</t>
  </si>
  <si>
    <t>二</t>
  </si>
  <si>
    <t>金额合计（元）</t>
  </si>
  <si>
    <t>三</t>
  </si>
  <si>
    <t>建筑面积（m2）</t>
  </si>
  <si>
    <t>m2</t>
  </si>
  <si>
    <t>※</t>
  </si>
  <si>
    <t>单方造价（元/m2)</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</si>
</sst>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35">
    <font>
      <sz val="11"/>
      <color theme="1"/>
      <name val="宋体"/>
      <charset val="134"/>
      <scheme val="minor"/>
    </font>
    <font>
      <b/>
      <sz val="11"/>
      <color theme="1"/>
      <name val="宋体"/>
      <charset val="134"/>
      <scheme val="minor"/>
    </font>
    <font>
      <sz val="11"/>
      <name val="宋体"/>
      <charset val="134"/>
      <scheme val="minor"/>
    </font>
    <font>
      <sz val="10"/>
      <name val="宋体"/>
      <charset val="134"/>
    </font>
    <font>
      <sz val="20"/>
      <color theme="1"/>
      <name val="微软雅黑"/>
      <charset val="134"/>
    </font>
    <font>
      <b/>
      <sz val="10"/>
      <name val="微软雅黑"/>
      <charset val="134"/>
    </font>
    <font>
      <sz val="10"/>
      <color theme="1"/>
      <name val="微软雅黑"/>
      <charset val="134"/>
    </font>
    <font>
      <b/>
      <sz val="10"/>
      <color theme="1"/>
      <name val="宋体"/>
      <charset val="134"/>
      <scheme val="minor"/>
    </font>
    <font>
      <sz val="10"/>
      <color theme="1"/>
      <name val="宋体"/>
      <charset val="134"/>
      <scheme val="minor"/>
    </font>
    <font>
      <sz val="10"/>
      <name val="宋体"/>
      <charset val="134"/>
      <scheme val="minor"/>
    </font>
    <font>
      <sz val="10"/>
      <color rgb="FF00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12"/>
      <name val="宋体"/>
      <charset val="134"/>
    </font>
    <font>
      <sz val="9"/>
      <color indexed="8"/>
      <name val="宋体"/>
      <charset val="134"/>
    </font>
    <font>
      <sz val="10"/>
      <color rgb="FFFF0000"/>
      <name val="宋体"/>
      <charset val="134"/>
      <scheme val="minor"/>
    </font>
    <font>
      <sz val="10"/>
      <color rgb="FFFF0000"/>
      <name val="微软雅黑"/>
      <charset val="134"/>
    </font>
  </fonts>
  <fills count="35">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6"/>
        <bgColor indexed="64"/>
      </patternFill>
    </fill>
  </fills>
  <borders count="18">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3" borderId="10"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11" applyNumberFormat="0" applyFill="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8" fillId="0" borderId="0" applyNumberFormat="0" applyFill="0" applyBorder="0" applyAlignment="0" applyProtection="0">
      <alignment vertical="center"/>
    </xf>
    <xf numFmtId="0" fontId="19" fillId="4" borderId="13" applyNumberFormat="0" applyAlignment="0" applyProtection="0">
      <alignment vertical="center"/>
    </xf>
    <xf numFmtId="0" fontId="20" fillId="5" borderId="14" applyNumberFormat="0" applyAlignment="0" applyProtection="0">
      <alignment vertical="center"/>
    </xf>
    <xf numFmtId="0" fontId="21" fillId="5" borderId="13" applyNumberFormat="0" applyAlignment="0" applyProtection="0">
      <alignment vertical="center"/>
    </xf>
    <xf numFmtId="0" fontId="22" fillId="6" borderId="15" applyNumberFormat="0" applyAlignment="0" applyProtection="0">
      <alignment vertical="center"/>
    </xf>
    <xf numFmtId="0" fontId="23" fillId="0" borderId="16" applyNumberFormat="0" applyFill="0" applyAlignment="0" applyProtection="0">
      <alignment vertical="center"/>
    </xf>
    <xf numFmtId="0" fontId="24" fillId="0" borderId="17" applyNumberFormat="0" applyFill="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9" fillId="11" borderId="0" applyNumberFormat="0" applyBorder="0" applyAlignment="0" applyProtection="0">
      <alignment vertical="center"/>
    </xf>
    <xf numFmtId="0" fontId="29"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9" fillId="15" borderId="0" applyNumberFormat="0" applyBorder="0" applyAlignment="0" applyProtection="0">
      <alignment vertical="center"/>
    </xf>
    <xf numFmtId="0" fontId="29"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9" fillId="23" borderId="0" applyNumberFormat="0" applyBorder="0" applyAlignment="0" applyProtection="0">
      <alignment vertical="center"/>
    </xf>
    <xf numFmtId="0" fontId="29"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9" fillId="27" borderId="0" applyNumberFormat="0" applyBorder="0" applyAlignment="0" applyProtection="0">
      <alignment vertical="center"/>
    </xf>
    <xf numFmtId="0" fontId="29"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32" borderId="0" applyNumberFormat="0" applyBorder="0" applyAlignment="0" applyProtection="0">
      <alignment vertical="center"/>
    </xf>
    <xf numFmtId="0" fontId="28" fillId="33" borderId="0" applyNumberFormat="0" applyBorder="0" applyAlignment="0" applyProtection="0">
      <alignment vertical="center"/>
    </xf>
    <xf numFmtId="0" fontId="30" fillId="34" borderId="0" applyNumberFormat="0" applyBorder="0" applyAlignment="0" applyProtection="0">
      <alignment vertical="center"/>
    </xf>
    <xf numFmtId="0" fontId="0" fillId="0" borderId="0"/>
    <xf numFmtId="0" fontId="31" fillId="0" borderId="0" applyProtection="0">
      <alignment vertical="center"/>
    </xf>
    <xf numFmtId="0" fontId="32" fillId="0" borderId="0"/>
    <xf numFmtId="0" fontId="31" fillId="0" borderId="0"/>
  </cellStyleXfs>
  <cellXfs count="56">
    <xf numFmtId="0" fontId="0" fillId="0" borderId="0" xfId="0"/>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1" fillId="0" borderId="0" xfId="0" applyFont="1"/>
    <xf numFmtId="0" fontId="0" fillId="0" borderId="0" xfId="0" applyFill="1" applyBorder="1" applyAlignment="1" applyProtection="1">
      <alignment horizontal="center" vertical="center"/>
    </xf>
    <xf numFmtId="0" fontId="0" fillId="0" borderId="0" xfId="0" applyFill="1" applyBorder="1" applyAlignment="1" applyProtection="1">
      <alignment horizontal="left" vertical="center"/>
    </xf>
    <xf numFmtId="10" fontId="0" fillId="0" borderId="0" xfId="3" applyNumberFormat="1" applyFill="1" applyBorder="1" applyAlignment="1" applyProtection="1">
      <alignment horizontal="center" vertical="center"/>
    </xf>
    <xf numFmtId="0" fontId="0" fillId="0" borderId="0" xfId="0" applyFill="1" applyBorder="1" applyAlignment="1">
      <alignment horizontal="center" vertical="center"/>
    </xf>
    <xf numFmtId="0" fontId="3" fillId="0" borderId="0" xfId="0" applyFont="1" applyFill="1" applyAlignment="1" applyProtection="1">
      <alignment horizontal="left" vertical="center"/>
    </xf>
    <xf numFmtId="0" fontId="4" fillId="0" borderId="0" xfId="0" applyFont="1" applyFill="1" applyBorder="1" applyAlignment="1" applyProtection="1">
      <alignment horizontal="center" vertical="center"/>
    </xf>
    <xf numFmtId="0" fontId="4" fillId="0" borderId="0" xfId="0" applyFont="1" applyFill="1" applyBorder="1" applyAlignment="1" applyProtection="1">
      <alignment horizontal="left" vertical="center"/>
    </xf>
    <xf numFmtId="10" fontId="4" fillId="0" borderId="0" xfId="3" applyNumberFormat="1" applyFont="1" applyFill="1" applyBorder="1" applyAlignment="1" applyProtection="1">
      <alignment horizontal="center" vertical="center"/>
    </xf>
    <xf numFmtId="0" fontId="5"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left" vertical="center" wrapText="1"/>
    </xf>
    <xf numFmtId="0" fontId="6" fillId="0" borderId="2" xfId="0" applyFont="1" applyFill="1" applyBorder="1" applyAlignment="1" applyProtection="1">
      <alignment horizontal="left" vertical="center"/>
    </xf>
    <xf numFmtId="0" fontId="6" fillId="0" borderId="2" xfId="0" applyFont="1" applyFill="1" applyBorder="1" applyAlignment="1" applyProtection="1">
      <alignment horizontal="center" vertical="center"/>
    </xf>
    <xf numFmtId="10" fontId="6" fillId="0" borderId="2" xfId="3" applyNumberFormat="1"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10" fontId="7" fillId="2" borderId="4" xfId="3" applyNumberFormat="1" applyFont="1" applyFill="1" applyBorder="1" applyAlignment="1" applyProtection="1">
      <alignment horizontal="center" vertical="center"/>
    </xf>
    <xf numFmtId="176" fontId="7" fillId="0" borderId="4" xfId="0" applyNumberFormat="1" applyFont="1" applyFill="1" applyBorder="1" applyAlignment="1" applyProtection="1">
      <alignment horizontal="left" vertical="center"/>
    </xf>
    <xf numFmtId="176" fontId="7" fillId="0" borderId="4" xfId="0" applyNumberFormat="1" applyFont="1" applyFill="1" applyBorder="1" applyAlignment="1" applyProtection="1">
      <alignment horizontal="center" vertical="center"/>
    </xf>
    <xf numFmtId="0" fontId="8" fillId="0" borderId="3" xfId="0" applyFont="1" applyFill="1" applyBorder="1" applyAlignment="1" applyProtection="1">
      <alignment horizontal="center" vertical="center"/>
    </xf>
    <xf numFmtId="0" fontId="8" fillId="0" borderId="4" xfId="0" applyFont="1" applyFill="1" applyBorder="1" applyAlignment="1" applyProtection="1">
      <alignment horizontal="center" vertical="center" wrapText="1"/>
    </xf>
    <xf numFmtId="0" fontId="8" fillId="0" borderId="4" xfId="0" applyFont="1" applyFill="1" applyBorder="1" applyAlignment="1" applyProtection="1">
      <alignment horizontal="left" vertical="center" wrapText="1"/>
    </xf>
    <xf numFmtId="0" fontId="8" fillId="0" borderId="4" xfId="0" applyFont="1" applyFill="1" applyBorder="1" applyAlignment="1" applyProtection="1">
      <alignment horizontal="center" vertical="center"/>
    </xf>
    <xf numFmtId="176" fontId="8" fillId="0" borderId="4" xfId="0" applyNumberFormat="1" applyFont="1" applyFill="1" applyBorder="1" applyAlignment="1" applyProtection="1">
      <alignment horizontal="left" vertical="center"/>
    </xf>
    <xf numFmtId="0" fontId="8" fillId="0" borderId="5" xfId="0" applyFont="1" applyFill="1" applyBorder="1" applyAlignment="1" applyProtection="1">
      <alignment horizontal="center" vertical="center" wrapText="1"/>
    </xf>
    <xf numFmtId="176" fontId="8" fillId="0" borderId="4" xfId="0" applyNumberFormat="1" applyFont="1" applyFill="1" applyBorder="1" applyAlignment="1" applyProtection="1">
      <alignment horizontal="center" vertical="center"/>
    </xf>
    <xf numFmtId="10" fontId="8" fillId="2" borderId="4" xfId="3" applyNumberFormat="1" applyFont="1" applyFill="1" applyBorder="1" applyAlignment="1" applyProtection="1">
      <alignment horizontal="center" vertical="center"/>
      <protection locked="0"/>
    </xf>
    <xf numFmtId="0" fontId="8" fillId="0" borderId="6" xfId="0" applyFont="1" applyFill="1" applyBorder="1" applyAlignment="1" applyProtection="1">
      <alignment horizontal="center" vertical="center" wrapText="1"/>
    </xf>
    <xf numFmtId="176" fontId="8" fillId="0" borderId="5" xfId="0" applyNumberFormat="1" applyFont="1" applyFill="1" applyBorder="1" applyAlignment="1" applyProtection="1">
      <alignment horizontal="center" vertical="center"/>
    </xf>
    <xf numFmtId="176" fontId="8" fillId="0" borderId="6" xfId="0" applyNumberFormat="1" applyFont="1" applyFill="1" applyBorder="1" applyAlignment="1" applyProtection="1">
      <alignment horizontal="center" vertical="center"/>
    </xf>
    <xf numFmtId="176" fontId="8" fillId="0" borderId="4" xfId="0" applyNumberFormat="1" applyFont="1" applyFill="1" applyBorder="1" applyAlignment="1" applyProtection="1">
      <alignment horizontal="left" vertical="center" wrapText="1"/>
    </xf>
    <xf numFmtId="176" fontId="8" fillId="0" borderId="4" xfId="0" applyNumberFormat="1" applyFont="1" applyFill="1" applyBorder="1" applyAlignment="1" applyProtection="1">
      <alignment horizontal="center" vertical="center" wrapText="1"/>
    </xf>
    <xf numFmtId="176" fontId="8" fillId="0" borderId="5" xfId="0" applyNumberFormat="1" applyFont="1" applyFill="1" applyBorder="1" applyAlignment="1" applyProtection="1">
      <alignment horizontal="center" vertical="center" wrapText="1"/>
    </xf>
    <xf numFmtId="176" fontId="8" fillId="0" borderId="6" xfId="0" applyNumberFormat="1" applyFont="1" applyFill="1" applyBorder="1" applyAlignment="1" applyProtection="1">
      <alignment horizontal="center" vertical="center" wrapText="1"/>
    </xf>
    <xf numFmtId="0" fontId="9" fillId="0" borderId="4" xfId="0" applyFont="1" applyFill="1" applyBorder="1" applyAlignment="1" applyProtection="1">
      <alignment horizontal="left" vertical="center" wrapText="1"/>
    </xf>
    <xf numFmtId="0" fontId="9" fillId="0" borderId="4" xfId="53" applyFont="1" applyFill="1" applyBorder="1" applyAlignment="1">
      <alignment horizontal="left" vertical="center" wrapText="1"/>
    </xf>
    <xf numFmtId="176" fontId="8" fillId="0" borderId="7" xfId="0" applyNumberFormat="1" applyFont="1" applyFill="1" applyBorder="1" applyAlignment="1" applyProtection="1">
      <alignment horizontal="center" vertical="center"/>
    </xf>
    <xf numFmtId="0" fontId="9" fillId="0" borderId="4"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xf>
    <xf numFmtId="176" fontId="9" fillId="0" borderId="4" xfId="0" applyNumberFormat="1" applyFont="1" applyFill="1" applyBorder="1" applyAlignment="1" applyProtection="1">
      <alignment horizontal="left" vertical="center" wrapText="1"/>
    </xf>
    <xf numFmtId="176" fontId="9" fillId="0" borderId="4" xfId="0" applyNumberFormat="1" applyFont="1" applyFill="1" applyBorder="1" applyAlignment="1" applyProtection="1">
      <alignment horizontal="center" vertical="center" wrapText="1"/>
    </xf>
    <xf numFmtId="0" fontId="10" fillId="0" borderId="4" xfId="0" applyFont="1" applyFill="1" applyBorder="1" applyAlignment="1">
      <alignment horizontal="left" vertical="center" wrapText="1"/>
    </xf>
    <xf numFmtId="176" fontId="8" fillId="0" borderId="7" xfId="0" applyNumberFormat="1" applyFont="1" applyFill="1" applyBorder="1" applyAlignment="1" applyProtection="1">
      <alignment horizontal="center" vertical="center" wrapText="1"/>
    </xf>
    <xf numFmtId="0" fontId="7" fillId="0" borderId="4" xfId="0" applyFont="1" applyFill="1" applyBorder="1" applyAlignment="1" applyProtection="1">
      <alignment horizontal="left" vertical="center" wrapText="1"/>
    </xf>
    <xf numFmtId="10" fontId="7" fillId="0" borderId="4" xfId="3" applyNumberFormat="1" applyFont="1" applyFill="1" applyBorder="1" applyAlignment="1" applyProtection="1">
      <alignment horizontal="center" vertical="center"/>
    </xf>
    <xf numFmtId="0" fontId="7" fillId="0" borderId="8" xfId="0" applyFont="1" applyFill="1" applyBorder="1" applyAlignment="1" applyProtection="1">
      <alignment horizontal="center" vertical="center"/>
    </xf>
    <xf numFmtId="0" fontId="7" fillId="0" borderId="9" xfId="0" applyFont="1" applyFill="1" applyBorder="1" applyAlignment="1" applyProtection="1">
      <alignment horizontal="center" vertical="center"/>
    </xf>
    <xf numFmtId="177" fontId="7" fillId="0" borderId="9" xfId="0" applyNumberFormat="1" applyFont="1" applyFill="1" applyBorder="1" applyAlignment="1" applyProtection="1">
      <alignment vertical="center" wrapText="1"/>
    </xf>
    <xf numFmtId="0" fontId="7" fillId="0" borderId="9" xfId="0" applyFont="1" applyFill="1" applyBorder="1" applyAlignment="1" applyProtection="1">
      <alignment horizontal="left" vertical="center" wrapText="1"/>
    </xf>
    <xf numFmtId="176" fontId="7" fillId="0" borderId="9" xfId="0" applyNumberFormat="1" applyFont="1" applyFill="1" applyBorder="1" applyAlignment="1" applyProtection="1">
      <alignment horizontal="left" vertical="center"/>
    </xf>
    <xf numFmtId="176" fontId="7" fillId="0" borderId="9" xfId="0" applyNumberFormat="1" applyFont="1" applyFill="1" applyBorder="1" applyAlignment="1" applyProtection="1">
      <alignment horizontal="center" vertical="center"/>
    </xf>
    <xf numFmtId="10" fontId="7" fillId="0" borderId="9" xfId="3" applyNumberFormat="1" applyFont="1" applyFill="1" applyBorder="1" applyAlignment="1" applyProtection="1">
      <alignment horizontal="center" vertical="center"/>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4 3 2 3 3" xfId="49"/>
    <cellStyle name="常规 2" xfId="50"/>
    <cellStyle name="常规 15_招标清单-表一 土建" xfId="51"/>
    <cellStyle name="常规 22 4" xfId="52"/>
    <cellStyle name="常规_融科天城一期一标段总包工程清单" xfId="53"/>
  </cellStyles>
  <tableStyles count="0" defaultTableStyle="TableStyleMedium2" defaultPivotStyle="PivotStyleMedium9"/>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www.wps.cn/officeDocument/2021/sharedlinks" Target="sharedlinks.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pageSetUpPr fitToPage="1"/>
  </sheetPr>
  <dimension ref="A1:I43"/>
  <sheetViews>
    <sheetView tabSelected="1" view="pageBreakPreview" zoomScaleNormal="100" topLeftCell="A4" workbookViewId="0">
      <selection activeCell="H12" sqref="H12:H14"/>
    </sheetView>
  </sheetViews>
  <sheetFormatPr defaultColWidth="9" defaultRowHeight="13.5"/>
  <cols>
    <col min="1" max="1" width="6.91666666666667" style="5" customWidth="1"/>
    <col min="2" max="2" width="17.2166666666667" style="5" customWidth="1"/>
    <col min="3" max="3" width="24.25" style="5" customWidth="1"/>
    <col min="4" max="4" width="12.9333333333333" style="5" customWidth="1"/>
    <col min="5" max="5" width="37" style="6" customWidth="1"/>
    <col min="6" max="6" width="16.5083333333333" style="5" hidden="1" customWidth="1"/>
    <col min="7" max="7" width="20.1416666666667" style="5" customWidth="1"/>
    <col min="8" max="8" width="16.325" style="7" customWidth="1"/>
    <col min="9" max="9" width="19.3083333333333" style="5" customWidth="1"/>
    <col min="10" max="10" width="14.675" style="8" customWidth="1"/>
    <col min="11" max="16384" width="9" style="8"/>
  </cols>
  <sheetData>
    <row r="1" ht="21" customHeight="1" spans="1:1">
      <c r="A1" s="9" t="s">
        <v>0</v>
      </c>
    </row>
    <row r="2" ht="41" customHeight="1" spans="1:9">
      <c r="A2" s="10" t="s">
        <v>1</v>
      </c>
      <c r="B2" s="10"/>
      <c r="C2" s="10"/>
      <c r="D2" s="10"/>
      <c r="E2" s="11"/>
      <c r="F2" s="10"/>
      <c r="G2" s="10"/>
      <c r="H2" s="12"/>
      <c r="I2" s="10"/>
    </row>
    <row r="3" customFormat="1" ht="329" customHeight="1" spans="1:9">
      <c r="A3" s="13" t="s">
        <v>2</v>
      </c>
      <c r="B3" s="14" t="s">
        <v>3</v>
      </c>
      <c r="C3" s="15"/>
      <c r="D3" s="15"/>
      <c r="E3" s="15"/>
      <c r="F3" s="16"/>
      <c r="G3" s="15"/>
      <c r="H3" s="17"/>
      <c r="I3" s="15"/>
    </row>
    <row r="4" s="1" customFormat="1" ht="23" customHeight="1" spans="1:9">
      <c r="A4" s="18" t="s">
        <v>4</v>
      </c>
      <c r="B4" s="19" t="s">
        <v>5</v>
      </c>
      <c r="C4" s="19" t="s">
        <v>6</v>
      </c>
      <c r="D4" s="19" t="s">
        <v>7</v>
      </c>
      <c r="E4" s="19" t="s">
        <v>8</v>
      </c>
      <c r="F4" s="19"/>
      <c r="G4" s="19"/>
      <c r="H4" s="20" t="s">
        <v>9</v>
      </c>
      <c r="I4" s="19" t="s">
        <v>10</v>
      </c>
    </row>
    <row r="5" s="1" customFormat="1" ht="23" customHeight="1" spans="1:9">
      <c r="A5" s="18"/>
      <c r="B5" s="19"/>
      <c r="C5" s="19"/>
      <c r="D5" s="19"/>
      <c r="E5" s="19" t="s">
        <v>11</v>
      </c>
      <c r="F5" s="19"/>
      <c r="G5" s="19" t="s">
        <v>12</v>
      </c>
      <c r="H5" s="20"/>
      <c r="I5" s="19"/>
    </row>
    <row r="6" s="1" customFormat="1" ht="23" customHeight="1" spans="1:9">
      <c r="A6" s="18"/>
      <c r="B6" s="19"/>
      <c r="C6" s="19"/>
      <c r="D6" s="19"/>
      <c r="E6" s="19" t="s">
        <v>13</v>
      </c>
      <c r="F6" s="19"/>
      <c r="G6" s="19"/>
      <c r="H6" s="20" t="s">
        <v>14</v>
      </c>
      <c r="I6" s="19" t="s">
        <v>15</v>
      </c>
    </row>
    <row r="7" s="1" customFormat="1" ht="25" customHeight="1" spans="1:9">
      <c r="A7" s="18" t="s">
        <v>16</v>
      </c>
      <c r="B7" s="19" t="s">
        <v>17</v>
      </c>
      <c r="C7" s="19"/>
      <c r="D7" s="19"/>
      <c r="E7" s="21"/>
      <c r="F7" s="22"/>
      <c r="G7" s="22"/>
      <c r="H7" s="20" t="s">
        <v>18</v>
      </c>
      <c r="I7" s="22"/>
    </row>
    <row r="8" ht="25" customHeight="1" spans="1:9">
      <c r="A8" s="23">
        <v>1</v>
      </c>
      <c r="B8" s="24" t="s">
        <v>19</v>
      </c>
      <c r="C8" s="25" t="s">
        <v>20</v>
      </c>
      <c r="D8" s="26" t="s">
        <v>21</v>
      </c>
      <c r="E8" s="27" t="s">
        <v>22</v>
      </c>
      <c r="F8" s="28">
        <f>36270000*0.2*0.93</f>
        <v>6746220</v>
      </c>
      <c r="G8" s="29">
        <f>F8</f>
        <v>6746220</v>
      </c>
      <c r="H8" s="30">
        <v>1</v>
      </c>
      <c r="I8" s="29">
        <f>G8*H8</f>
        <v>6746220</v>
      </c>
    </row>
    <row r="9" ht="25" customHeight="1" spans="1:9">
      <c r="A9" s="23">
        <v>2</v>
      </c>
      <c r="B9" s="24"/>
      <c r="C9" s="25" t="s">
        <v>23</v>
      </c>
      <c r="D9" s="26" t="s">
        <v>21</v>
      </c>
      <c r="E9" s="27"/>
      <c r="F9" s="31"/>
      <c r="G9" s="29"/>
      <c r="H9" s="30"/>
      <c r="I9" s="29"/>
    </row>
    <row r="10" ht="25" customHeight="1" spans="1:9">
      <c r="A10" s="23">
        <v>3</v>
      </c>
      <c r="B10" s="24"/>
      <c r="C10" s="25" t="s">
        <v>24</v>
      </c>
      <c r="D10" s="26" t="s">
        <v>21</v>
      </c>
      <c r="E10" s="27"/>
      <c r="F10" s="24">
        <f>36270000*0.8*0.93</f>
        <v>26984880</v>
      </c>
      <c r="G10" s="29">
        <f>F10+F11</f>
        <v>33773880</v>
      </c>
      <c r="H10" s="30">
        <v>1</v>
      </c>
      <c r="I10" s="29">
        <f>G10*H10</f>
        <v>33773880</v>
      </c>
    </row>
    <row r="11" ht="25" customHeight="1" spans="1:9">
      <c r="A11" s="23">
        <v>4</v>
      </c>
      <c r="B11" s="24"/>
      <c r="C11" s="25" t="s">
        <v>25</v>
      </c>
      <c r="D11" s="26" t="s">
        <v>21</v>
      </c>
      <c r="E11" s="27"/>
      <c r="F11" s="24">
        <f>7300000*0.93</f>
        <v>6789000</v>
      </c>
      <c r="G11" s="29"/>
      <c r="H11" s="30"/>
      <c r="I11" s="29">
        <f>G11*H11</f>
        <v>0</v>
      </c>
    </row>
    <row r="12" ht="25" customHeight="1" spans="1:9">
      <c r="A12" s="23">
        <v>5</v>
      </c>
      <c r="B12" s="24"/>
      <c r="C12" s="25" t="s">
        <v>26</v>
      </c>
      <c r="D12" s="26" t="s">
        <v>21</v>
      </c>
      <c r="E12" s="27"/>
      <c r="F12" s="24">
        <v>850000</v>
      </c>
      <c r="G12" s="29">
        <f>F12+F13</f>
        <v>59220000</v>
      </c>
      <c r="H12" s="30">
        <v>1</v>
      </c>
      <c r="I12" s="29">
        <f>G12*H12</f>
        <v>59220000</v>
      </c>
    </row>
    <row r="13" ht="45" customHeight="1" spans="1:9">
      <c r="A13" s="23">
        <v>6</v>
      </c>
      <c r="B13" s="24"/>
      <c r="C13" s="25" t="s">
        <v>27</v>
      </c>
      <c r="D13" s="26" t="s">
        <v>28</v>
      </c>
      <c r="E13" s="27"/>
      <c r="F13" s="32">
        <f>98370000-40000000</f>
        <v>58370000</v>
      </c>
      <c r="G13" s="29"/>
      <c r="H13" s="30"/>
      <c r="I13" s="29"/>
    </row>
    <row r="14" ht="45" customHeight="1" spans="1:9">
      <c r="A14" s="23">
        <v>7</v>
      </c>
      <c r="B14" s="24"/>
      <c r="C14" s="25" t="s">
        <v>29</v>
      </c>
      <c r="D14" s="26" t="s">
        <v>30</v>
      </c>
      <c r="E14" s="27"/>
      <c r="F14" s="33"/>
      <c r="G14" s="29"/>
      <c r="H14" s="30"/>
      <c r="I14" s="29"/>
    </row>
    <row r="15" ht="42" customHeight="1" spans="1:9">
      <c r="A15" s="23">
        <v>8</v>
      </c>
      <c r="B15" s="24" t="s">
        <v>31</v>
      </c>
      <c r="C15" s="25" t="s">
        <v>32</v>
      </c>
      <c r="D15" s="26" t="s">
        <v>21</v>
      </c>
      <c r="E15" s="34" t="s">
        <v>33</v>
      </c>
      <c r="F15" s="35">
        <f>6000*76352*0.25</f>
        <v>114528000</v>
      </c>
      <c r="G15" s="35">
        <f>F15+F16</f>
        <v>458112000</v>
      </c>
      <c r="H15" s="30">
        <v>1</v>
      </c>
      <c r="I15" s="35">
        <f>G15*H15</f>
        <v>458112000</v>
      </c>
    </row>
    <row r="16" ht="93" customHeight="1" spans="1:9">
      <c r="A16" s="23">
        <v>9</v>
      </c>
      <c r="B16" s="24"/>
      <c r="C16" s="25" t="s">
        <v>34</v>
      </c>
      <c r="D16" s="26" t="s">
        <v>28</v>
      </c>
      <c r="E16" s="34"/>
      <c r="F16" s="36">
        <f>6000*76352*0.75</f>
        <v>343584000</v>
      </c>
      <c r="G16" s="35"/>
      <c r="H16" s="30"/>
      <c r="I16" s="35"/>
    </row>
    <row r="17" ht="71" customHeight="1" spans="1:9">
      <c r="A17" s="23">
        <v>10</v>
      </c>
      <c r="B17" s="24"/>
      <c r="C17" s="25" t="s">
        <v>35</v>
      </c>
      <c r="D17" s="26" t="s">
        <v>30</v>
      </c>
      <c r="E17" s="34"/>
      <c r="F17" s="37"/>
      <c r="G17" s="35"/>
      <c r="H17" s="30"/>
      <c r="I17" s="35"/>
    </row>
    <row r="18" ht="20" customHeight="1" spans="1:9">
      <c r="A18" s="23">
        <v>11</v>
      </c>
      <c r="B18" s="28" t="s">
        <v>36</v>
      </c>
      <c r="C18" s="25" t="s">
        <v>37</v>
      </c>
      <c r="D18" s="26" t="s">
        <v>21</v>
      </c>
      <c r="E18" s="34" t="s">
        <v>38</v>
      </c>
      <c r="F18" s="35">
        <f>22000000</f>
        <v>22000000</v>
      </c>
      <c r="G18" s="29">
        <f>F18</f>
        <v>22000000</v>
      </c>
      <c r="H18" s="30">
        <v>1</v>
      </c>
      <c r="I18" s="35">
        <f>G18*H18</f>
        <v>22000000</v>
      </c>
    </row>
    <row r="19" ht="20" customHeight="1" spans="1:9">
      <c r="A19" s="23">
        <v>12</v>
      </c>
      <c r="B19" s="31"/>
      <c r="C19" s="25" t="s">
        <v>39</v>
      </c>
      <c r="D19" s="26" t="s">
        <v>21</v>
      </c>
      <c r="E19" s="34"/>
      <c r="F19" s="35"/>
      <c r="G19" s="29"/>
      <c r="H19" s="30"/>
      <c r="I19" s="35"/>
    </row>
    <row r="20" ht="20" customHeight="1" spans="1:9">
      <c r="A20" s="23">
        <v>13</v>
      </c>
      <c r="B20" s="26" t="s">
        <v>40</v>
      </c>
      <c r="C20" s="25" t="s">
        <v>41</v>
      </c>
      <c r="D20" s="26" t="s">
        <v>21</v>
      </c>
      <c r="E20" s="34" t="s">
        <v>42</v>
      </c>
      <c r="F20" s="35">
        <v>9800000</v>
      </c>
      <c r="G20" s="29">
        <f>F20+F23</f>
        <v>10221576.45</v>
      </c>
      <c r="H20" s="30">
        <v>1</v>
      </c>
      <c r="I20" s="29">
        <f>G20*H20</f>
        <v>10221576.45</v>
      </c>
    </row>
    <row r="21" ht="20" customHeight="1" spans="1:9">
      <c r="A21" s="23">
        <v>14</v>
      </c>
      <c r="B21" s="26"/>
      <c r="C21" s="25" t="s">
        <v>43</v>
      </c>
      <c r="D21" s="26" t="s">
        <v>21</v>
      </c>
      <c r="E21" s="34"/>
      <c r="F21" s="35"/>
      <c r="G21" s="29"/>
      <c r="H21" s="30"/>
      <c r="I21" s="29"/>
    </row>
    <row r="22" ht="20" customHeight="1" spans="1:9">
      <c r="A22" s="23">
        <v>15</v>
      </c>
      <c r="B22" s="26"/>
      <c r="C22" s="25" t="s">
        <v>44</v>
      </c>
      <c r="D22" s="26" t="s">
        <v>21</v>
      </c>
      <c r="E22" s="34"/>
      <c r="F22" s="35"/>
      <c r="G22" s="29"/>
      <c r="H22" s="30"/>
      <c r="I22" s="29"/>
    </row>
    <row r="23" ht="20" customHeight="1" spans="1:9">
      <c r="A23" s="23">
        <v>16</v>
      </c>
      <c r="B23" s="26"/>
      <c r="C23" s="38" t="s">
        <v>45</v>
      </c>
      <c r="D23" s="26" t="s">
        <v>21</v>
      </c>
      <c r="E23" s="34"/>
      <c r="F23" s="35">
        <v>421576.45</v>
      </c>
      <c r="G23" s="29"/>
      <c r="H23" s="30"/>
      <c r="I23" s="29"/>
    </row>
    <row r="24" ht="25" customHeight="1" spans="1:9">
      <c r="A24" s="23">
        <v>17</v>
      </c>
      <c r="B24" s="26" t="s">
        <v>46</v>
      </c>
      <c r="C24" s="25" t="s">
        <v>47</v>
      </c>
      <c r="D24" s="26" t="s">
        <v>21</v>
      </c>
      <c r="E24" s="34" t="s">
        <v>48</v>
      </c>
      <c r="F24" s="36">
        <v>20748267.9</v>
      </c>
      <c r="G24" s="29">
        <f>F24</f>
        <v>20748267.9</v>
      </c>
      <c r="H24" s="30">
        <v>1</v>
      </c>
      <c r="I24" s="29">
        <f>G24*H24</f>
        <v>20748267.9</v>
      </c>
    </row>
    <row r="25" ht="25" customHeight="1" spans="1:9">
      <c r="A25" s="23">
        <v>18</v>
      </c>
      <c r="B25" s="26"/>
      <c r="C25" s="25" t="s">
        <v>49</v>
      </c>
      <c r="D25" s="26" t="s">
        <v>21</v>
      </c>
      <c r="E25" s="34"/>
      <c r="F25" s="37"/>
      <c r="G25" s="29"/>
      <c r="H25" s="30"/>
      <c r="I25" s="29"/>
    </row>
    <row r="26" ht="25" customHeight="1" spans="1:9">
      <c r="A26" s="23">
        <v>19</v>
      </c>
      <c r="B26" s="26" t="s">
        <v>50</v>
      </c>
      <c r="C26" s="39" t="s">
        <v>51</v>
      </c>
      <c r="D26" s="26" t="s">
        <v>21</v>
      </c>
      <c r="E26" s="27" t="s">
        <v>48</v>
      </c>
      <c r="F26" s="32">
        <f>50166273.42-1500000</f>
        <v>48666273.42</v>
      </c>
      <c r="G26" s="29">
        <f>F26+F31</f>
        <v>66091524</v>
      </c>
      <c r="H26" s="30">
        <v>1</v>
      </c>
      <c r="I26" s="29">
        <f>G26*H26</f>
        <v>66091524</v>
      </c>
    </row>
    <row r="27" ht="25" customHeight="1" spans="1:9">
      <c r="A27" s="23">
        <v>20</v>
      </c>
      <c r="B27" s="26"/>
      <c r="C27" s="39" t="s">
        <v>52</v>
      </c>
      <c r="D27" s="26" t="s">
        <v>21</v>
      </c>
      <c r="E27" s="27"/>
      <c r="F27" s="40"/>
      <c r="G27" s="29"/>
      <c r="H27" s="30"/>
      <c r="I27" s="29"/>
    </row>
    <row r="28" ht="25" customHeight="1" spans="1:9">
      <c r="A28" s="23">
        <v>21</v>
      </c>
      <c r="B28" s="26"/>
      <c r="C28" s="39" t="s">
        <v>53</v>
      </c>
      <c r="D28" s="26" t="s">
        <v>21</v>
      </c>
      <c r="E28" s="27"/>
      <c r="F28" s="40"/>
      <c r="G28" s="29"/>
      <c r="H28" s="30"/>
      <c r="I28" s="29"/>
    </row>
    <row r="29" ht="25" customHeight="1" spans="1:9">
      <c r="A29" s="23">
        <v>22</v>
      </c>
      <c r="B29" s="26"/>
      <c r="C29" s="39" t="s">
        <v>54</v>
      </c>
      <c r="D29" s="26" t="s">
        <v>21</v>
      </c>
      <c r="E29" s="27"/>
      <c r="F29" s="40"/>
      <c r="G29" s="29"/>
      <c r="H29" s="30"/>
      <c r="I29" s="29"/>
    </row>
    <row r="30" ht="25" customHeight="1" spans="1:9">
      <c r="A30" s="23">
        <v>23</v>
      </c>
      <c r="B30" s="26"/>
      <c r="C30" s="39" t="s">
        <v>55</v>
      </c>
      <c r="D30" s="26" t="s">
        <v>21</v>
      </c>
      <c r="E30" s="27"/>
      <c r="F30" s="33"/>
      <c r="G30" s="29"/>
      <c r="H30" s="30"/>
      <c r="I30" s="29"/>
    </row>
    <row r="31" ht="78" customHeight="1" spans="1:9">
      <c r="A31" s="23">
        <v>24</v>
      </c>
      <c r="B31" s="26"/>
      <c r="C31" s="25" t="s">
        <v>56</v>
      </c>
      <c r="D31" s="26" t="s">
        <v>28</v>
      </c>
      <c r="E31" s="27"/>
      <c r="F31" s="32">
        <f>5051450.58+2774760+80*138738-1500000</f>
        <v>17425250.58</v>
      </c>
      <c r="G31" s="29"/>
      <c r="H31" s="30"/>
      <c r="I31" s="29"/>
    </row>
    <row r="32" ht="78" customHeight="1" spans="1:9">
      <c r="A32" s="23">
        <v>25</v>
      </c>
      <c r="B32" s="26"/>
      <c r="C32" s="25" t="s">
        <v>57</v>
      </c>
      <c r="D32" s="26" t="s">
        <v>30</v>
      </c>
      <c r="E32" s="27"/>
      <c r="F32" s="33"/>
      <c r="G32" s="29"/>
      <c r="H32" s="30"/>
      <c r="I32" s="29"/>
    </row>
    <row r="33" ht="25" customHeight="1" spans="1:9">
      <c r="A33" s="23">
        <v>26</v>
      </c>
      <c r="B33" s="24" t="s">
        <v>58</v>
      </c>
      <c r="C33" s="25" t="s">
        <v>59</v>
      </c>
      <c r="D33" s="26" t="s">
        <v>21</v>
      </c>
      <c r="E33" s="27" t="s">
        <v>22</v>
      </c>
      <c r="F33" s="32">
        <v>4900000</v>
      </c>
      <c r="G33" s="32">
        <f>F33</f>
        <v>4900000</v>
      </c>
      <c r="H33" s="30">
        <v>1</v>
      </c>
      <c r="I33" s="32">
        <f>G33*H33</f>
        <v>4900000</v>
      </c>
    </row>
    <row r="34" ht="25" customHeight="1" spans="1:9">
      <c r="A34" s="23">
        <v>27</v>
      </c>
      <c r="B34" s="24"/>
      <c r="C34" s="25" t="s">
        <v>60</v>
      </c>
      <c r="D34" s="26" t="s">
        <v>21</v>
      </c>
      <c r="E34" s="27"/>
      <c r="F34" s="33"/>
      <c r="G34" s="33"/>
      <c r="H34" s="30"/>
      <c r="I34" s="33"/>
    </row>
    <row r="35" s="2" customFormat="1" ht="81" customHeight="1" spans="1:9">
      <c r="A35" s="23">
        <v>28</v>
      </c>
      <c r="B35" s="41" t="s">
        <v>61</v>
      </c>
      <c r="C35" s="38" t="s">
        <v>62</v>
      </c>
      <c r="D35" s="42" t="s">
        <v>21</v>
      </c>
      <c r="E35" s="43" t="s">
        <v>63</v>
      </c>
      <c r="F35" s="44">
        <v>11884091.04</v>
      </c>
      <c r="G35" s="44">
        <f>F35</f>
        <v>11884091.04</v>
      </c>
      <c r="H35" s="30">
        <v>1</v>
      </c>
      <c r="I35" s="29">
        <f>G35*H35</f>
        <v>11884091.04</v>
      </c>
    </row>
    <row r="36" s="3" customFormat="1" ht="40" customHeight="1" spans="1:9">
      <c r="A36" s="23">
        <v>29</v>
      </c>
      <c r="B36" s="41" t="s">
        <v>64</v>
      </c>
      <c r="C36" s="38" t="s">
        <v>65</v>
      </c>
      <c r="D36" s="41" t="s">
        <v>66</v>
      </c>
      <c r="E36" s="43" t="s">
        <v>67</v>
      </c>
      <c r="F36" s="44">
        <v>545238.88</v>
      </c>
      <c r="G36" s="44">
        <f>F36+F37</f>
        <v>1388391.78</v>
      </c>
      <c r="H36" s="30">
        <v>1</v>
      </c>
      <c r="I36" s="29">
        <f>G36*H36</f>
        <v>1388391.78</v>
      </c>
    </row>
    <row r="37" s="3" customFormat="1" ht="40" customHeight="1" spans="1:9">
      <c r="A37" s="23">
        <v>30</v>
      </c>
      <c r="B37" s="41"/>
      <c r="C37" s="38" t="s">
        <v>68</v>
      </c>
      <c r="D37" s="41" t="s">
        <v>66</v>
      </c>
      <c r="E37" s="43"/>
      <c r="F37" s="44">
        <v>843152.9</v>
      </c>
      <c r="G37" s="44"/>
      <c r="H37" s="30"/>
      <c r="I37" s="29"/>
    </row>
    <row r="38" ht="27" customHeight="1" spans="1:9">
      <c r="A38" s="23">
        <v>31</v>
      </c>
      <c r="B38" s="26" t="s">
        <v>69</v>
      </c>
      <c r="C38" s="45" t="s">
        <v>70</v>
      </c>
      <c r="D38" s="26" t="s">
        <v>71</v>
      </c>
      <c r="E38" s="34" t="s">
        <v>72</v>
      </c>
      <c r="F38" s="36">
        <v>7396459.7</v>
      </c>
      <c r="G38" s="35">
        <f>F38</f>
        <v>7396459.7</v>
      </c>
      <c r="H38" s="30">
        <v>1</v>
      </c>
      <c r="I38" s="29">
        <f>G38*H38</f>
        <v>7396459.7</v>
      </c>
    </row>
    <row r="39" ht="27" customHeight="1" spans="1:9">
      <c r="A39" s="23">
        <v>32</v>
      </c>
      <c r="B39" s="26"/>
      <c r="C39" s="45" t="s">
        <v>73</v>
      </c>
      <c r="D39" s="26" t="s">
        <v>71</v>
      </c>
      <c r="E39" s="34"/>
      <c r="F39" s="46"/>
      <c r="G39" s="35"/>
      <c r="H39" s="30"/>
      <c r="I39" s="29"/>
    </row>
    <row r="40" ht="27" customHeight="1" spans="1:9">
      <c r="A40" s="23">
        <v>33</v>
      </c>
      <c r="B40" s="26"/>
      <c r="C40" s="45" t="s">
        <v>74</v>
      </c>
      <c r="D40" s="26" t="s">
        <v>71</v>
      </c>
      <c r="E40" s="34"/>
      <c r="F40" s="37"/>
      <c r="G40" s="35"/>
      <c r="H40" s="30"/>
      <c r="I40" s="29"/>
    </row>
    <row r="41" ht="29" customHeight="1" spans="1:9">
      <c r="A41" s="23">
        <v>34</v>
      </c>
      <c r="B41" s="26" t="s">
        <v>75</v>
      </c>
      <c r="C41" s="25" t="s">
        <v>76</v>
      </c>
      <c r="D41" s="26" t="s">
        <v>21</v>
      </c>
      <c r="E41" s="34" t="s">
        <v>77</v>
      </c>
      <c r="F41" s="35">
        <v>15748750.38</v>
      </c>
      <c r="G41" s="35">
        <f>F41</f>
        <v>15748750.38</v>
      </c>
      <c r="H41" s="30">
        <v>1</v>
      </c>
      <c r="I41" s="29">
        <f>G41*H41</f>
        <v>15748750.38</v>
      </c>
    </row>
    <row r="42" s="4" customFormat="1" ht="25" customHeight="1" spans="1:9">
      <c r="A42" s="18" t="s">
        <v>78</v>
      </c>
      <c r="B42" s="19" t="s">
        <v>79</v>
      </c>
      <c r="C42" s="47"/>
      <c r="D42" s="19"/>
      <c r="E42" s="21"/>
      <c r="F42" s="22"/>
      <c r="G42" s="22">
        <f>SUM(G7:G41)</f>
        <v>718231161.25</v>
      </c>
      <c r="H42" s="48"/>
      <c r="I42" s="22">
        <f>SUM(I7:I41)</f>
        <v>718231161.25</v>
      </c>
    </row>
    <row r="43" s="4" customFormat="1" ht="25" customHeight="1" spans="1:9">
      <c r="A43" s="49" t="s">
        <v>80</v>
      </c>
      <c r="B43" s="50" t="s">
        <v>81</v>
      </c>
      <c r="C43" s="51">
        <v>139105</v>
      </c>
      <c r="D43" s="52" t="s">
        <v>82</v>
      </c>
      <c r="E43" s="53"/>
      <c r="F43" s="54"/>
      <c r="G43" s="54" t="s">
        <v>83</v>
      </c>
      <c r="H43" s="55" t="s">
        <v>84</v>
      </c>
      <c r="I43" s="54">
        <f>I42/C43</f>
        <v>5163.23037453722</v>
      </c>
    </row>
  </sheetData>
  <sheetProtection algorithmName="SHA-512" hashValue="i+lx9KVzoqkPKz6YzKcmqLh+SATtewa3auqZV8zwWmY8tWmhwIh3rS0DGawH88QeVh9agBjyCL0yQRxEVOre6A==" saltValue="elxIQYQRkGAIKKEUMMMb0w==" spinCount="100000" sheet="1" formatCells="0" formatColumns="0" insertColumns="0" deleteColumns="0" sort="0" autoFilter="0" pivotTables="0" objects="1"/>
  <mergeCells count="73">
    <mergeCell ref="A2:I2"/>
    <mergeCell ref="B3:I3"/>
    <mergeCell ref="E4:G4"/>
    <mergeCell ref="E6:G6"/>
    <mergeCell ref="B7:C7"/>
    <mergeCell ref="D43:E43"/>
    <mergeCell ref="A4:A6"/>
    <mergeCell ref="B4:B6"/>
    <mergeCell ref="B8:B14"/>
    <mergeCell ref="B15:B17"/>
    <mergeCell ref="B18:B19"/>
    <mergeCell ref="B20:B23"/>
    <mergeCell ref="B24:B25"/>
    <mergeCell ref="B26:B32"/>
    <mergeCell ref="B33:B34"/>
    <mergeCell ref="B36:B37"/>
    <mergeCell ref="B38:B40"/>
    <mergeCell ref="C4:C6"/>
    <mergeCell ref="D4:D6"/>
    <mergeCell ref="E8:E14"/>
    <mergeCell ref="E15:E17"/>
    <mergeCell ref="E18:E19"/>
    <mergeCell ref="E20:E23"/>
    <mergeCell ref="E24:E25"/>
    <mergeCell ref="E26:E32"/>
    <mergeCell ref="E33:E34"/>
    <mergeCell ref="E36:E37"/>
    <mergeCell ref="E38:E40"/>
    <mergeCell ref="F8:F9"/>
    <mergeCell ref="F13:F14"/>
    <mergeCell ref="F16:F17"/>
    <mergeCell ref="F18:F19"/>
    <mergeCell ref="F20:F22"/>
    <mergeCell ref="F24:F25"/>
    <mergeCell ref="F26:F30"/>
    <mergeCell ref="F31:F32"/>
    <mergeCell ref="F33:F34"/>
    <mergeCell ref="F38:F40"/>
    <mergeCell ref="G8:G9"/>
    <mergeCell ref="G10:G11"/>
    <mergeCell ref="G12:G14"/>
    <mergeCell ref="G15:G17"/>
    <mergeCell ref="G18:G19"/>
    <mergeCell ref="G20:G23"/>
    <mergeCell ref="G24:G25"/>
    <mergeCell ref="G26:G32"/>
    <mergeCell ref="G33:G34"/>
    <mergeCell ref="G36:G37"/>
    <mergeCell ref="G38:G40"/>
    <mergeCell ref="H4:H5"/>
    <mergeCell ref="H8:H9"/>
    <mergeCell ref="H10:H11"/>
    <mergeCell ref="H12:H14"/>
    <mergeCell ref="H15:H17"/>
    <mergeCell ref="H18:H19"/>
    <mergeCell ref="H20:H23"/>
    <mergeCell ref="H24:H25"/>
    <mergeCell ref="H26:H32"/>
    <mergeCell ref="H33:H34"/>
    <mergeCell ref="H36:H37"/>
    <mergeCell ref="H38:H40"/>
    <mergeCell ref="I4:I5"/>
    <mergeCell ref="I8:I9"/>
    <mergeCell ref="I10:I11"/>
    <mergeCell ref="I12:I14"/>
    <mergeCell ref="I15:I17"/>
    <mergeCell ref="I18:I19"/>
    <mergeCell ref="I20:I23"/>
    <mergeCell ref="I24:I25"/>
    <mergeCell ref="I26:I32"/>
    <mergeCell ref="I33:I34"/>
    <mergeCell ref="I36:I37"/>
    <mergeCell ref="I38:I40"/>
  </mergeCells>
  <pageMargins left="0.314583333333333" right="0.314583333333333" top="0.314583333333333" bottom="0.236111111111111" header="0.196527777777778" footer="0.196527777777778"/>
  <pageSetup paperSize="9" scale="64" fitToHeight="0" orientation="portrait" horizontalDpi="600"/>
  <headerFooter/>
  <rowBreaks count="2" manualBreakCount="2">
    <brk id="25" max="8" man="1"/>
    <brk id="43"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2"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专业工程及重点管控材料设备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吴娟</cp:lastModifiedBy>
  <dcterms:created xsi:type="dcterms:W3CDTF">2006-09-16T00:00:00Z</dcterms:created>
  <dcterms:modified xsi:type="dcterms:W3CDTF">2025-08-25T08:51:41Z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CDAF98D9F5214F599AE11AFB248D867A_13</vt:lpwstr>
  </property>
  <property fmtid="{D5CDD505-2E9C-101B-9397-08002B2CF9AE}" pid="3" name="KSOProductBuildVer">
    <vt:lpwstr>2052-12.1.0.22529</vt:lpwstr>
  </property>
</Properties>
</file>